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1440" yWindow="160" windowWidth="28800" windowHeight="11620"/>
  </bookViews>
  <sheets>
    <sheet name="Sheet1" sheetId="1" r:id="rId1"/>
  </sheets>
  <externalReferences>
    <externalReference r:id="rId2"/>
  </externalReferenc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8" i="1" l="1"/>
  <c r="B167" i="1"/>
  <c r="B166" i="1"/>
  <c r="B165" i="1"/>
  <c r="B164" i="1"/>
  <c r="B163" i="1"/>
  <c r="B162" i="1"/>
  <c r="B161" i="1"/>
  <c r="B160" i="1"/>
  <c r="B159" i="1"/>
  <c r="B158" i="1"/>
  <c r="B157" i="1"/>
  <c r="B155" i="1"/>
  <c r="B154" i="1"/>
  <c r="B153" i="1"/>
  <c r="B147" i="1"/>
  <c r="B146" i="1"/>
  <c r="B145" i="1"/>
  <c r="B139" i="1"/>
  <c r="B138" i="1"/>
  <c r="B137" i="1"/>
  <c r="B131" i="1"/>
  <c r="B130" i="1"/>
  <c r="B129" i="1"/>
  <c r="B127" i="1"/>
  <c r="B126" i="1"/>
  <c r="B125" i="1"/>
  <c r="B124" i="1"/>
  <c r="B123" i="1"/>
  <c r="B122" i="1"/>
  <c r="B121" i="1"/>
  <c r="B120" i="1"/>
  <c r="B119" i="1"/>
  <c r="B114" i="1"/>
  <c r="B113" i="1"/>
  <c r="B112" i="1"/>
  <c r="B111" i="1"/>
  <c r="B109" i="1"/>
  <c r="B108" i="1"/>
  <c r="B107" i="1"/>
  <c r="B105" i="1"/>
  <c r="B103" i="1"/>
  <c r="B99" i="1"/>
  <c r="B98" i="1"/>
  <c r="B97" i="1"/>
  <c r="B96" i="1"/>
  <c r="B95" i="1"/>
  <c r="B92" i="1"/>
  <c r="B91" i="1"/>
  <c r="B86" i="1"/>
  <c r="B85" i="1"/>
  <c r="B84" i="1"/>
  <c r="B82" i="1"/>
  <c r="B81" i="1"/>
  <c r="B80" i="1"/>
  <c r="B79" i="1"/>
  <c r="B78" i="1"/>
  <c r="B77" i="1"/>
  <c r="B75" i="1"/>
  <c r="B73" i="1"/>
  <c r="B72" i="1"/>
  <c r="B69" i="1"/>
  <c r="B68" i="1"/>
  <c r="B67" i="1"/>
  <c r="B66" i="1"/>
  <c r="B59" i="1"/>
  <c r="B56" i="1"/>
  <c r="B55" i="1"/>
  <c r="B54" i="1"/>
  <c r="B53" i="1"/>
  <c r="B51" i="1"/>
  <c r="B50" i="1"/>
  <c r="B46" i="1"/>
  <c r="B45" i="1"/>
  <c r="B44" i="1"/>
  <c r="B39" i="1"/>
  <c r="B37" i="1"/>
  <c r="B8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  <c r="A45" i="1"/>
  <c r="A46" i="1"/>
  <c r="A47" i="1"/>
  <c r="A49" i="1"/>
  <c r="A50" i="1"/>
  <c r="A51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8" i="1"/>
  <c r="A149" i="1"/>
  <c r="A150" i="1"/>
  <c r="A151" i="1"/>
  <c r="A152" i="1"/>
  <c r="A153" i="1"/>
  <c r="A154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</calcChain>
</file>

<file path=xl/sharedStrings.xml><?xml version="1.0" encoding="utf-8"?>
<sst xmlns="http://schemas.openxmlformats.org/spreadsheetml/2006/main" count="177" uniqueCount="119">
  <si>
    <t>Cost item Details</t>
  </si>
  <si>
    <t>Budget Amount</t>
  </si>
  <si>
    <t>Draw</t>
  </si>
  <si>
    <t>Customer/Contractor Completion</t>
  </si>
  <si>
    <t>GENERAL CONDITIONS</t>
  </si>
  <si>
    <t>Permits/Site Improvement</t>
  </si>
  <si>
    <t>Plans &amp; Architect</t>
  </si>
  <si>
    <t>Structural Engineer Report</t>
  </si>
  <si>
    <t>Engineer Report: (not considered structural)</t>
  </si>
  <si>
    <t>Perc Test</t>
  </si>
  <si>
    <t>please describe</t>
  </si>
  <si>
    <t>Temporary Power</t>
  </si>
  <si>
    <t>Survey</t>
  </si>
  <si>
    <t>Temporary Utilities</t>
  </si>
  <si>
    <t>Erosion Control</t>
  </si>
  <si>
    <t>Septic Permit</t>
  </si>
  <si>
    <t>Well Permit</t>
  </si>
  <si>
    <t>Electric Permit</t>
  </si>
  <si>
    <t>Plumbing Permit</t>
  </si>
  <si>
    <t>Foundation Permit</t>
  </si>
  <si>
    <t>Roof Permit</t>
  </si>
  <si>
    <t>Building Permit</t>
  </si>
  <si>
    <t>Interior Design</t>
  </si>
  <si>
    <t xml:space="preserve">Onsite Work </t>
  </si>
  <si>
    <t>Excavate/Backfill</t>
  </si>
  <si>
    <t>Import/Export Dirt</t>
  </si>
  <si>
    <t>Soil Treatment</t>
  </si>
  <si>
    <t>Gas line</t>
  </si>
  <si>
    <t>Gas: Materials</t>
  </si>
  <si>
    <t>Gas: Labor</t>
  </si>
  <si>
    <t>Well Install/Replacement</t>
  </si>
  <si>
    <t>Water Line - Public</t>
  </si>
  <si>
    <t>Foundation Material</t>
  </si>
  <si>
    <t>Foundation Labor</t>
  </si>
  <si>
    <t>Structural Steel</t>
  </si>
  <si>
    <t>Water Proofing</t>
  </si>
  <si>
    <t>Equipment Rental</t>
  </si>
  <si>
    <t>Drainage</t>
  </si>
  <si>
    <t>Site Improvements</t>
  </si>
  <si>
    <t>material &amp; linear feet</t>
  </si>
  <si>
    <r>
      <t xml:space="preserve">Fencing: </t>
    </r>
    <r>
      <rPr>
        <i/>
        <sz val="11"/>
        <color theme="1"/>
        <rFont val="Calibri Light"/>
        <family val="1"/>
        <scheme val="major"/>
      </rPr>
      <t>labor</t>
    </r>
  </si>
  <si>
    <t>indicate if resurface, replace, new &amp; size</t>
  </si>
  <si>
    <r>
      <t xml:space="preserve">Pool: </t>
    </r>
    <r>
      <rPr>
        <i/>
        <sz val="11"/>
        <color theme="1"/>
        <rFont val="Calibri Light"/>
        <family val="1"/>
        <scheme val="major"/>
      </rPr>
      <t>hardscape</t>
    </r>
  </si>
  <si>
    <t>Landscaping</t>
  </si>
  <si>
    <t>Utilities</t>
  </si>
  <si>
    <t>Driveway</t>
  </si>
  <si>
    <t>Utility Dig</t>
  </si>
  <si>
    <t>Demo</t>
  </si>
  <si>
    <t>Exterior Demo</t>
  </si>
  <si>
    <t>Exterior</t>
  </si>
  <si>
    <t>Type &amp; square footage or palate count</t>
  </si>
  <si>
    <t>Type &amp; square footage or palat count</t>
  </si>
  <si>
    <t>Type &amp; square footageor palat count</t>
  </si>
  <si>
    <t>Paint Exterior</t>
  </si>
  <si>
    <t>Trim/Sofit/Fascia</t>
  </si>
  <si>
    <t>trim features</t>
  </si>
  <si>
    <t>Gutters/Downspouts</t>
  </si>
  <si>
    <t>Garage Door/s</t>
  </si>
  <si>
    <t>Doors - exterior &amp; quantity</t>
  </si>
  <si>
    <t>Doors - exterior hardware</t>
  </si>
  <si>
    <t>Frot Porch/Portico</t>
  </si>
  <si>
    <t>Rear Deck/Porch/Stairs</t>
  </si>
  <si>
    <t>count &amp; material</t>
  </si>
  <si>
    <t>replace or repair, if replace type and count</t>
  </si>
  <si>
    <t>Interior</t>
  </si>
  <si>
    <t>Interior Demo</t>
  </si>
  <si>
    <t>type and riser count</t>
  </si>
  <si>
    <t>type</t>
  </si>
  <si>
    <t>Mold Remediation</t>
  </si>
  <si>
    <t>type and count</t>
  </si>
  <si>
    <t>Doors - interior hardware</t>
  </si>
  <si>
    <t>linear feet &amp; type</t>
  </si>
  <si>
    <t>square yards</t>
  </si>
  <si>
    <t>square feet</t>
  </si>
  <si>
    <t>Post Repair Cleaning</t>
  </si>
  <si>
    <t>enter count here</t>
  </si>
  <si>
    <t>Smoke/Fire Alarms</t>
  </si>
  <si>
    <t>Sprinkler System Fire Prevention: Material</t>
  </si>
  <si>
    <t>Sprinkler System Fire Prevention: labor</t>
  </si>
  <si>
    <t>Paint Walls/Trim</t>
  </si>
  <si>
    <t>count</t>
  </si>
  <si>
    <t>sheets</t>
  </si>
  <si>
    <t>Framing: Material</t>
  </si>
  <si>
    <t>Framing: Labor</t>
  </si>
  <si>
    <t>scope</t>
  </si>
  <si>
    <t>count &amp; new or replace</t>
  </si>
  <si>
    <t>Sound System(InHouse)</t>
  </si>
  <si>
    <t>Security System</t>
  </si>
  <si>
    <t>Vacuum System</t>
  </si>
  <si>
    <t>Plumbing - Rough</t>
  </si>
  <si>
    <t>Plumbing - Finish</t>
  </si>
  <si>
    <t>enter replace or repair and count</t>
  </si>
  <si>
    <t>type &amp; amount</t>
  </si>
  <si>
    <t>HVAC Install - Finish</t>
  </si>
  <si>
    <t>linear feet</t>
  </si>
  <si>
    <t>Smart Systems</t>
  </si>
  <si>
    <t>Kitchen</t>
  </si>
  <si>
    <t>Ceiling/Wall Repair</t>
  </si>
  <si>
    <t>Fixtures</t>
  </si>
  <si>
    <t>make and model (just style is acceptable if not selected)</t>
  </si>
  <si>
    <t>hp</t>
  </si>
  <si>
    <t>linear feet &amp; grade (low, middle, high)</t>
  </si>
  <si>
    <t>Sink/Faucet</t>
  </si>
  <si>
    <t>type &amp; squre footage</t>
  </si>
  <si>
    <t>Bath 1</t>
  </si>
  <si>
    <t>Bath Tub/Shower</t>
  </si>
  <si>
    <t>Toilet</t>
  </si>
  <si>
    <t>Vanity &amp; Top</t>
  </si>
  <si>
    <t>Cabinets</t>
  </si>
  <si>
    <t>type &amp; square footage</t>
  </si>
  <si>
    <t>Bath 2</t>
  </si>
  <si>
    <t>Bath 3</t>
  </si>
  <si>
    <t>Miscellaneous</t>
  </si>
  <si>
    <t>Genral Contractor Fee</t>
  </si>
  <si>
    <t>Genral Contractor Fee-Installment 1</t>
  </si>
  <si>
    <t>Genral Contractor Fee -Installment 2</t>
  </si>
  <si>
    <t>Genral Contractor Fee-Installment 3</t>
  </si>
  <si>
    <t>Genral Contractor Fee-Installment 4</t>
  </si>
  <si>
    <t>Contingency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</si>
</sst>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 Light"/>
      <family val="1"/>
      <scheme val="major"/>
    </font>
    <font>
      <b/>
      <sz val="11"/>
      <name val="Calibri Light"/>
      <family val="1"/>
      <scheme val="major"/>
    </font>
    <font>
      <b/>
      <sz val="11"/>
      <color theme="6" tint="-0.499984740745262"/>
      <name val="Calibri Light"/>
      <family val="1"/>
      <scheme val="major"/>
    </font>
    <font>
      <sz val="11"/>
      <color rgb="FF000000"/>
      <name val="Calibri Light"/>
      <family val="1"/>
      <scheme val="major"/>
    </font>
    <font>
      <sz val="11"/>
      <color theme="1"/>
      <name val="Calibri Light"/>
      <family val="1"/>
      <scheme val="major"/>
    </font>
    <font>
      <i/>
      <sz val="11"/>
      <name val="Calibri Light"/>
      <family val="1"/>
      <scheme val="major"/>
    </font>
    <font>
      <i/>
      <sz val="11"/>
      <color theme="1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wrapText="1"/>
      <protection locked="0"/>
    </xf>
    <xf numFmtId="0" fontId="4" fillId="2" borderId="3" xfId="0" applyFont="1" applyFill="1" applyBorder="1"/>
    <xf numFmtId="0" fontId="3" fillId="2" borderId="1" xfId="1" applyNumberFormat="1" applyFont="1" applyFill="1" applyBorder="1" applyAlignment="1" applyProtection="1">
      <alignment horizontal="center"/>
      <protection locked="0"/>
    </xf>
    <xf numFmtId="0" fontId="3" fillId="2" borderId="1" xfId="1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4" fillId="2" borderId="2" xfId="0" applyFont="1" applyFill="1" applyBorder="1"/>
    <xf numFmtId="164" fontId="5" fillId="3" borderId="2" xfId="0" applyNumberFormat="1" applyFont="1" applyFill="1" applyBorder="1" applyAlignment="1" applyProtection="1">
      <alignment horizontal="center"/>
      <protection locked="0"/>
    </xf>
    <xf numFmtId="164" fontId="5" fillId="3" borderId="0" xfId="0" applyNumberFormat="1" applyFont="1" applyFill="1" applyBorder="1"/>
    <xf numFmtId="0" fontId="2" fillId="0" borderId="0" xfId="0" applyFont="1" applyFill="1" applyBorder="1" applyProtection="1">
      <protection locked="0"/>
    </xf>
    <xf numFmtId="0" fontId="6" fillId="0" borderId="3" xfId="0" applyFont="1" applyFill="1" applyBorder="1" applyAlignment="1"/>
    <xf numFmtId="164" fontId="5" fillId="4" borderId="2" xfId="0" applyNumberFormat="1" applyFont="1" applyFill="1" applyBorder="1" applyAlignment="1" applyProtection="1">
      <alignment horizontal="center"/>
      <protection locked="0"/>
    </xf>
    <xf numFmtId="164" fontId="2" fillId="0" borderId="2" xfId="1" applyNumberFormat="1" applyFont="1" applyFill="1" applyBorder="1" applyAlignment="1">
      <alignment horizontal="left"/>
    </xf>
    <xf numFmtId="0" fontId="6" fillId="0" borderId="3" xfId="0" applyFont="1" applyFill="1" applyBorder="1"/>
    <xf numFmtId="0" fontId="7" fillId="4" borderId="4" xfId="0" applyFont="1" applyFill="1" applyBorder="1" applyProtection="1">
      <protection locked="0"/>
    </xf>
    <xf numFmtId="164" fontId="2" fillId="3" borderId="2" xfId="1" applyNumberFormat="1" applyFont="1" applyFill="1" applyBorder="1" applyAlignment="1">
      <alignment horizontal="left"/>
    </xf>
    <xf numFmtId="0" fontId="2" fillId="0" borderId="3" xfId="0" applyFont="1" applyFill="1" applyBorder="1"/>
    <xf numFmtId="0" fontId="6" fillId="0" borderId="3" xfId="0" applyFont="1" applyBorder="1"/>
    <xf numFmtId="0" fontId="5" fillId="0" borderId="3" xfId="0" applyFont="1" applyBorder="1"/>
    <xf numFmtId="164" fontId="2" fillId="4" borderId="2" xfId="1" applyNumberFormat="1" applyFont="1" applyFill="1" applyBorder="1" applyAlignment="1" applyProtection="1">
      <alignment horizontal="center"/>
      <protection locked="0"/>
    </xf>
    <xf numFmtId="0" fontId="5" fillId="0" borderId="3" xfId="0" applyFont="1" applyFill="1" applyBorder="1"/>
    <xf numFmtId="0" fontId="7" fillId="4" borderId="2" xfId="0" applyFont="1" applyFill="1" applyBorder="1" applyProtection="1">
      <protection locked="0"/>
    </xf>
    <xf numFmtId="0" fontId="5" fillId="0" borderId="3" xfId="0" quotePrefix="1" applyFont="1" applyBorder="1"/>
    <xf numFmtId="0" fontId="4" fillId="2" borderId="2" xfId="0" applyFont="1" applyFill="1" applyBorder="1" applyAlignment="1">
      <alignment horizontal="left" indent="1"/>
    </xf>
    <xf numFmtId="0" fontId="2" fillId="4" borderId="2" xfId="0" applyFont="1" applyFill="1" applyBorder="1" applyProtection="1">
      <protection locked="0"/>
    </xf>
    <xf numFmtId="0" fontId="4" fillId="2" borderId="2" xfId="0" applyFont="1" applyFill="1" applyBorder="1" applyAlignment="1">
      <alignment horizontal="left"/>
    </xf>
    <xf numFmtId="164" fontId="2" fillId="3" borderId="2" xfId="1" applyNumberFormat="1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Protection="1">
      <protection locked="0"/>
    </xf>
    <xf numFmtId="0" fontId="2" fillId="0" borderId="0" xfId="0" applyFont="1" applyFill="1" applyBorder="1"/>
    <xf numFmtId="0" fontId="7" fillId="0" borderId="3" xfId="0" applyFont="1" applyFill="1" applyBorder="1"/>
    <xf numFmtId="164" fontId="2" fillId="0" borderId="4" xfId="1" applyNumberFormat="1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eyers/AppData/Local/Microsoft/Windows/INetCache/Content.Outlook/MVL4WQ6A/Draw%20Schedule%20Template%20Fina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aw Schedule"/>
      <sheetName val="Line Item Entry"/>
      <sheetName val="Lookup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"/>
  <sheetViews>
    <sheetView tabSelected="1" topLeftCell="A6" workbookViewId="0">
      <selection activeCell="B6" sqref="B6"/>
    </sheetView>
  </sheetViews>
  <sheetFormatPr baseColWidth="10" defaultColWidth="8.83203125" defaultRowHeight="14" x14ac:dyDescent="0"/>
  <cols>
    <col min="1" max="1" width="5.1640625" bestFit="1" customWidth="1"/>
    <col min="2" max="2" width="65" bestFit="1" customWidth="1"/>
    <col min="3" max="3" width="22.5" customWidth="1"/>
    <col min="4" max="4" width="0.1640625" customWidth="1"/>
    <col min="5" max="5" width="53" customWidth="1"/>
  </cols>
  <sheetData>
    <row r="1" spans="1:5" ht="15">
      <c r="A1" s="1"/>
      <c r="B1" s="2" t="s">
        <v>0</v>
      </c>
      <c r="C1" s="3" t="s">
        <v>1</v>
      </c>
      <c r="D1" s="4" t="s">
        <v>2</v>
      </c>
      <c r="E1" s="5" t="s">
        <v>3</v>
      </c>
    </row>
    <row r="2" spans="1:5" ht="15">
      <c r="A2" s="1"/>
      <c r="B2" s="6" t="s">
        <v>4</v>
      </c>
      <c r="C2" s="7"/>
      <c r="D2" s="8"/>
      <c r="E2" s="5"/>
    </row>
    <row r="3" spans="1:5" ht="15">
      <c r="A3" s="9"/>
      <c r="B3" s="10" t="s">
        <v>5</v>
      </c>
      <c r="C3" s="11"/>
      <c r="D3" s="12"/>
      <c r="E3" s="13"/>
    </row>
    <row r="4" spans="1:5" ht="15">
      <c r="A4" s="9">
        <f>1</f>
        <v>1</v>
      </c>
      <c r="B4" s="14" t="s">
        <v>6</v>
      </c>
      <c r="C4" s="15"/>
      <c r="D4" s="16"/>
      <c r="E4" s="13"/>
    </row>
    <row r="5" spans="1:5" ht="15">
      <c r="A5" s="9">
        <f>A4+1</f>
        <v>2</v>
      </c>
      <c r="B5" s="17" t="s">
        <v>7</v>
      </c>
      <c r="C5" s="15"/>
      <c r="D5" s="16"/>
      <c r="E5" s="13"/>
    </row>
    <row r="6" spans="1:5" ht="15">
      <c r="A6" s="9">
        <f t="shared" ref="A6:A20" si="0">A5+1</f>
        <v>3</v>
      </c>
      <c r="B6" s="17" t="s">
        <v>8</v>
      </c>
      <c r="C6" s="15"/>
      <c r="D6" s="16"/>
      <c r="E6" s="13"/>
    </row>
    <row r="7" spans="1:5" ht="15">
      <c r="A7" s="9">
        <f t="shared" si="0"/>
        <v>4</v>
      </c>
      <c r="B7" s="17" t="s">
        <v>9</v>
      </c>
      <c r="C7" s="15"/>
      <c r="D7" s="16"/>
      <c r="E7" s="13"/>
    </row>
    <row r="8" spans="1:5" ht="15">
      <c r="A8" s="9">
        <f t="shared" si="0"/>
        <v>5</v>
      </c>
      <c r="B8" s="17" t="str">
        <f>"Certifications: " &amp;E8</f>
        <v>Certifications: please describe</v>
      </c>
      <c r="C8" s="15"/>
      <c r="D8" s="16"/>
      <c r="E8" s="18" t="s">
        <v>10</v>
      </c>
    </row>
    <row r="9" spans="1:5" ht="15">
      <c r="A9" s="9">
        <f t="shared" si="0"/>
        <v>6</v>
      </c>
      <c r="B9" s="17" t="s">
        <v>11</v>
      </c>
      <c r="C9" s="15"/>
      <c r="D9" s="16"/>
      <c r="E9" s="13"/>
    </row>
    <row r="10" spans="1:5" ht="15">
      <c r="A10" s="9">
        <f t="shared" si="0"/>
        <v>7</v>
      </c>
      <c r="B10" s="14" t="s">
        <v>12</v>
      </c>
      <c r="C10" s="15"/>
      <c r="D10" s="16"/>
      <c r="E10" s="13"/>
    </row>
    <row r="11" spans="1:5" ht="15">
      <c r="A11" s="9">
        <f t="shared" si="0"/>
        <v>8</v>
      </c>
      <c r="B11" s="14" t="s">
        <v>13</v>
      </c>
      <c r="C11" s="15"/>
      <c r="D11" s="16"/>
      <c r="E11" s="13"/>
    </row>
    <row r="12" spans="1:5" ht="15">
      <c r="A12" s="9">
        <f t="shared" si="0"/>
        <v>9</v>
      </c>
      <c r="B12" s="14" t="s">
        <v>14</v>
      </c>
      <c r="C12" s="15"/>
      <c r="D12" s="16"/>
      <c r="E12" s="13"/>
    </row>
    <row r="13" spans="1:5" ht="15">
      <c r="A13" s="9">
        <f t="shared" si="0"/>
        <v>10</v>
      </c>
      <c r="B13" s="14" t="s">
        <v>15</v>
      </c>
      <c r="C13" s="15"/>
      <c r="D13" s="16"/>
      <c r="E13" s="13"/>
    </row>
    <row r="14" spans="1:5" ht="15">
      <c r="A14" s="9">
        <f t="shared" si="0"/>
        <v>11</v>
      </c>
      <c r="B14" s="14" t="s">
        <v>16</v>
      </c>
      <c r="C14" s="15"/>
      <c r="D14" s="16"/>
      <c r="E14" s="13"/>
    </row>
    <row r="15" spans="1:5" ht="15">
      <c r="A15" s="9">
        <f t="shared" si="0"/>
        <v>12</v>
      </c>
      <c r="B15" s="17" t="s">
        <v>17</v>
      </c>
      <c r="C15" s="15"/>
      <c r="D15" s="16"/>
      <c r="E15" s="13"/>
    </row>
    <row r="16" spans="1:5" ht="15">
      <c r="A16" s="9">
        <f t="shared" si="0"/>
        <v>13</v>
      </c>
      <c r="B16" s="17" t="s">
        <v>18</v>
      </c>
      <c r="C16" s="15"/>
      <c r="D16" s="16"/>
      <c r="E16" s="13"/>
    </row>
    <row r="17" spans="1:5" ht="15">
      <c r="A17" s="9">
        <f t="shared" si="0"/>
        <v>14</v>
      </c>
      <c r="B17" s="17" t="s">
        <v>19</v>
      </c>
      <c r="C17" s="15"/>
      <c r="D17" s="16"/>
      <c r="E17" s="13"/>
    </row>
    <row r="18" spans="1:5" ht="15">
      <c r="A18" s="9">
        <f t="shared" si="0"/>
        <v>15</v>
      </c>
      <c r="B18" s="17" t="s">
        <v>20</v>
      </c>
      <c r="C18" s="15"/>
      <c r="D18" s="16"/>
      <c r="E18" s="13"/>
    </row>
    <row r="19" spans="1:5" ht="15">
      <c r="A19" s="9">
        <f t="shared" si="0"/>
        <v>16</v>
      </c>
      <c r="B19" s="14" t="s">
        <v>21</v>
      </c>
      <c r="C19" s="15"/>
      <c r="D19" s="16"/>
      <c r="E19" s="13"/>
    </row>
    <row r="20" spans="1:5" ht="15">
      <c r="A20" s="9">
        <f t="shared" si="0"/>
        <v>17</v>
      </c>
      <c r="B20" s="14" t="s">
        <v>22</v>
      </c>
      <c r="C20" s="15"/>
      <c r="D20" s="16"/>
      <c r="E20" s="13"/>
    </row>
    <row r="21" spans="1:5" ht="15">
      <c r="A21" s="9"/>
      <c r="B21" s="10" t="s">
        <v>23</v>
      </c>
      <c r="C21" s="11"/>
      <c r="D21" s="19"/>
      <c r="E21" s="13"/>
    </row>
    <row r="22" spans="1:5" ht="15">
      <c r="A22" s="9">
        <f>A20+1</f>
        <v>18</v>
      </c>
      <c r="B22" s="14" t="s">
        <v>24</v>
      </c>
      <c r="C22" s="15"/>
      <c r="D22" s="16"/>
      <c r="E22" s="13"/>
    </row>
    <row r="23" spans="1:5" ht="15">
      <c r="A23" s="9">
        <f>A22+1</f>
        <v>19</v>
      </c>
      <c r="B23" s="14" t="s">
        <v>25</v>
      </c>
      <c r="C23" s="15"/>
      <c r="D23" s="16"/>
      <c r="E23" s="13"/>
    </row>
    <row r="24" spans="1:5" ht="15">
      <c r="A24" s="9">
        <f t="shared" ref="A24:A35" si="1">A23+1</f>
        <v>20</v>
      </c>
      <c r="B24" s="14" t="s">
        <v>26</v>
      </c>
      <c r="C24" s="15"/>
      <c r="D24" s="16"/>
      <c r="E24" s="13"/>
    </row>
    <row r="25" spans="1:5" ht="15">
      <c r="A25" s="9">
        <f t="shared" si="1"/>
        <v>21</v>
      </c>
      <c r="B25" s="20" t="s">
        <v>27</v>
      </c>
      <c r="C25" s="15"/>
      <c r="D25" s="16"/>
      <c r="E25" s="13"/>
    </row>
    <row r="26" spans="1:5" ht="15">
      <c r="A26" s="9">
        <f t="shared" si="1"/>
        <v>22</v>
      </c>
      <c r="B26" s="17" t="s">
        <v>28</v>
      </c>
      <c r="C26" s="15"/>
      <c r="D26" s="16"/>
      <c r="E26" s="13"/>
    </row>
    <row r="27" spans="1:5" ht="15">
      <c r="A27" s="9">
        <f t="shared" si="1"/>
        <v>23</v>
      </c>
      <c r="B27" s="17" t="s">
        <v>29</v>
      </c>
      <c r="C27" s="15"/>
      <c r="D27" s="16"/>
      <c r="E27" s="13"/>
    </row>
    <row r="28" spans="1:5" ht="15">
      <c r="A28" s="9">
        <f t="shared" si="1"/>
        <v>24</v>
      </c>
      <c r="B28" s="14" t="s">
        <v>30</v>
      </c>
      <c r="C28" s="15"/>
      <c r="D28" s="16"/>
      <c r="E28" s="13"/>
    </row>
    <row r="29" spans="1:5" ht="15">
      <c r="A29" s="9">
        <f t="shared" si="1"/>
        <v>25</v>
      </c>
      <c r="B29" s="14" t="s">
        <v>31</v>
      </c>
      <c r="C29" s="15"/>
      <c r="D29" s="16"/>
      <c r="E29" s="13"/>
    </row>
    <row r="30" spans="1:5" ht="15">
      <c r="A30" s="9">
        <f t="shared" si="1"/>
        <v>26</v>
      </c>
      <c r="B30" s="14" t="s">
        <v>32</v>
      </c>
      <c r="C30" s="15"/>
      <c r="D30" s="16"/>
      <c r="E30" s="13"/>
    </row>
    <row r="31" spans="1:5" ht="15">
      <c r="A31" s="9">
        <f t="shared" si="1"/>
        <v>27</v>
      </c>
      <c r="B31" s="14" t="s">
        <v>33</v>
      </c>
      <c r="C31" s="15"/>
      <c r="D31" s="16"/>
      <c r="E31" s="13"/>
    </row>
    <row r="32" spans="1:5" ht="15">
      <c r="A32" s="9">
        <f t="shared" si="1"/>
        <v>28</v>
      </c>
      <c r="B32" s="14" t="s">
        <v>34</v>
      </c>
      <c r="C32" s="15"/>
      <c r="D32" s="16"/>
      <c r="E32" s="13"/>
    </row>
    <row r="33" spans="1:5" ht="15">
      <c r="A33" s="9">
        <f t="shared" si="1"/>
        <v>29</v>
      </c>
      <c r="B33" s="14" t="s">
        <v>35</v>
      </c>
      <c r="C33" s="15"/>
      <c r="D33" s="16"/>
      <c r="E33" s="13"/>
    </row>
    <row r="34" spans="1:5" ht="15">
      <c r="A34" s="9">
        <f t="shared" si="1"/>
        <v>30</v>
      </c>
      <c r="B34" s="14" t="s">
        <v>36</v>
      </c>
      <c r="C34" s="15"/>
      <c r="D34" s="16"/>
      <c r="E34" s="13"/>
    </row>
    <row r="35" spans="1:5" ht="15">
      <c r="A35" s="9">
        <f t="shared" si="1"/>
        <v>31</v>
      </c>
      <c r="B35" s="14" t="s">
        <v>37</v>
      </c>
      <c r="C35" s="15"/>
      <c r="D35" s="16"/>
      <c r="E35" s="13"/>
    </row>
    <row r="36" spans="1:5" ht="15">
      <c r="A36" s="1"/>
      <c r="B36" s="10" t="s">
        <v>38</v>
      </c>
      <c r="C36" s="11"/>
      <c r="D36" s="19"/>
      <c r="E36" s="13"/>
    </row>
    <row r="37" spans="1:5" ht="15">
      <c r="A37" s="9">
        <f>A35+1</f>
        <v>32</v>
      </c>
      <c r="B37" s="21" t="str">
        <f>"Fencing: "&amp;E37</f>
        <v>Fencing: material &amp; linear feet</v>
      </c>
      <c r="C37" s="15"/>
      <c r="D37" s="16"/>
      <c r="E37" s="18" t="s">
        <v>39</v>
      </c>
    </row>
    <row r="38" spans="1:5" ht="15">
      <c r="A38" s="9">
        <f>A37+1</f>
        <v>33</v>
      </c>
      <c r="B38" s="21" t="s">
        <v>40</v>
      </c>
      <c r="C38" s="15"/>
      <c r="D38" s="16"/>
      <c r="E38" s="13"/>
    </row>
    <row r="39" spans="1:5" ht="15">
      <c r="A39" s="9">
        <f t="shared" ref="A39:A47" si="2">A38+1</f>
        <v>34</v>
      </c>
      <c r="B39" s="17" t="str">
        <f>"Pool: "&amp;E39</f>
        <v>Pool: indicate if resurface, replace, new &amp; size</v>
      </c>
      <c r="C39" s="15"/>
      <c r="D39" s="16"/>
      <c r="E39" s="18" t="s">
        <v>41</v>
      </c>
    </row>
    <row r="40" spans="1:5" ht="15">
      <c r="A40" s="9">
        <f t="shared" si="2"/>
        <v>35</v>
      </c>
      <c r="B40" s="17" t="s">
        <v>42</v>
      </c>
      <c r="C40" s="15"/>
      <c r="D40" s="16"/>
      <c r="E40" s="13"/>
    </row>
    <row r="41" spans="1:5" ht="15">
      <c r="A41" s="9">
        <f t="shared" si="2"/>
        <v>36</v>
      </c>
      <c r="B41" s="22" t="s">
        <v>43</v>
      </c>
      <c r="C41" s="23"/>
      <c r="D41" s="16"/>
      <c r="E41" s="13"/>
    </row>
    <row r="42" spans="1:5" ht="15">
      <c r="A42" s="9">
        <f t="shared" si="2"/>
        <v>37</v>
      </c>
      <c r="B42" s="22" t="s">
        <v>44</v>
      </c>
      <c r="C42" s="23"/>
      <c r="D42" s="16"/>
      <c r="E42" s="13"/>
    </row>
    <row r="43" spans="1:5" ht="15">
      <c r="A43" s="9">
        <f t="shared" si="2"/>
        <v>38</v>
      </c>
      <c r="B43" s="22" t="s">
        <v>45</v>
      </c>
      <c r="C43" s="23"/>
      <c r="D43" s="16"/>
      <c r="E43" s="13"/>
    </row>
    <row r="44" spans="1:5" ht="15">
      <c r="A44" s="9">
        <f t="shared" si="2"/>
        <v>39</v>
      </c>
      <c r="B44" s="22" t="str">
        <f>"Other: "&amp;E44</f>
        <v>Other: please describe</v>
      </c>
      <c r="C44" s="23"/>
      <c r="D44" s="16"/>
      <c r="E44" s="18" t="s">
        <v>10</v>
      </c>
    </row>
    <row r="45" spans="1:5" ht="15">
      <c r="A45" s="9">
        <f t="shared" si="2"/>
        <v>40</v>
      </c>
      <c r="B45" s="22" t="str">
        <f>"Other: "&amp;E45</f>
        <v>Other: please describe</v>
      </c>
      <c r="C45" s="23"/>
      <c r="D45" s="16"/>
      <c r="E45" s="18" t="s">
        <v>10</v>
      </c>
    </row>
    <row r="46" spans="1:5" ht="15">
      <c r="A46" s="9">
        <f t="shared" si="2"/>
        <v>41</v>
      </c>
      <c r="B46" s="22" t="str">
        <f>"Other: "&amp;E46</f>
        <v>Other: please describe</v>
      </c>
      <c r="C46" s="15"/>
      <c r="D46" s="16"/>
      <c r="E46" s="18" t="s">
        <v>10</v>
      </c>
    </row>
    <row r="47" spans="1:5" ht="15">
      <c r="A47" s="9">
        <f t="shared" si="2"/>
        <v>42</v>
      </c>
      <c r="B47" s="14" t="s">
        <v>46</v>
      </c>
      <c r="C47" s="15"/>
      <c r="D47" s="16"/>
      <c r="E47" s="13"/>
    </row>
    <row r="48" spans="1:5" ht="15">
      <c r="A48" s="1"/>
      <c r="B48" s="10" t="s">
        <v>47</v>
      </c>
      <c r="C48" s="11"/>
      <c r="D48" s="19"/>
      <c r="E48" s="13"/>
    </row>
    <row r="49" spans="1:5" ht="15">
      <c r="A49" s="9">
        <f>A47+1</f>
        <v>43</v>
      </c>
      <c r="B49" s="22" t="s">
        <v>48</v>
      </c>
      <c r="C49" s="15"/>
      <c r="D49" s="16"/>
      <c r="E49" s="13"/>
    </row>
    <row r="50" spans="1:5" ht="15">
      <c r="A50" s="9">
        <f>A49+1</f>
        <v>44</v>
      </c>
      <c r="B50" s="22" t="str">
        <f>"Other Demo: "&amp;E50</f>
        <v>Other Demo: please describe</v>
      </c>
      <c r="C50" s="15"/>
      <c r="D50" s="16"/>
      <c r="E50" s="18" t="s">
        <v>10</v>
      </c>
    </row>
    <row r="51" spans="1:5" ht="15">
      <c r="A51" s="9">
        <f>A50+1</f>
        <v>45</v>
      </c>
      <c r="B51" s="22" t="str">
        <f>"Other Demo: "&amp;E51</f>
        <v>Other Demo: please describe</v>
      </c>
      <c r="C51" s="15"/>
      <c r="D51" s="16"/>
      <c r="E51" s="18" t="s">
        <v>10</v>
      </c>
    </row>
    <row r="52" spans="1:5" ht="15">
      <c r="A52" s="1"/>
      <c r="B52" s="10" t="s">
        <v>49</v>
      </c>
      <c r="C52" s="11"/>
      <c r="D52" s="19"/>
      <c r="E52" s="13"/>
    </row>
    <row r="53" spans="1:5" ht="15">
      <c r="A53" s="9">
        <f>A51+1</f>
        <v>46</v>
      </c>
      <c r="B53" s="22" t="str">
        <f>"Roof: "&amp;E53</f>
        <v>Roof: please describe</v>
      </c>
      <c r="C53" s="15"/>
      <c r="D53" s="16"/>
      <c r="E53" s="18" t="s">
        <v>10</v>
      </c>
    </row>
    <row r="54" spans="1:5" ht="15">
      <c r="A54" s="9">
        <f>A53+1</f>
        <v>47</v>
      </c>
      <c r="B54" s="24" t="str">
        <f>"Siding 1: "&amp;E54</f>
        <v>Siding 1: Type &amp; square footage or palate count</v>
      </c>
      <c r="C54" s="15"/>
      <c r="D54" s="16"/>
      <c r="E54" s="18" t="s">
        <v>50</v>
      </c>
    </row>
    <row r="55" spans="1:5" ht="15">
      <c r="A55" s="9">
        <f t="shared" ref="A55:A69" si="3">A54+1</f>
        <v>48</v>
      </c>
      <c r="B55" s="24" t="str">
        <f>"Siding 2: "&amp;E55</f>
        <v>Siding 2: Type &amp; square footage or palat count</v>
      </c>
      <c r="C55" s="15"/>
      <c r="D55" s="16"/>
      <c r="E55" s="18" t="s">
        <v>51</v>
      </c>
    </row>
    <row r="56" spans="1:5" ht="15">
      <c r="A56" s="9">
        <f t="shared" si="3"/>
        <v>49</v>
      </c>
      <c r="B56" s="24" t="str">
        <f>"Siding 3: "&amp;E56</f>
        <v>Siding 3: Type &amp; square footageor palat count</v>
      </c>
      <c r="C56" s="15"/>
      <c r="D56" s="16"/>
      <c r="E56" s="18" t="s">
        <v>52</v>
      </c>
    </row>
    <row r="57" spans="1:5" ht="15">
      <c r="A57" s="9">
        <f t="shared" si="3"/>
        <v>50</v>
      </c>
      <c r="B57" s="22" t="s">
        <v>53</v>
      </c>
      <c r="C57" s="15"/>
      <c r="D57" s="16"/>
      <c r="E57" s="13"/>
    </row>
    <row r="58" spans="1:5" ht="15">
      <c r="A58" s="9">
        <f t="shared" si="3"/>
        <v>51</v>
      </c>
      <c r="B58" s="22" t="s">
        <v>54</v>
      </c>
      <c r="C58" s="15"/>
      <c r="D58" s="16"/>
      <c r="E58" s="13"/>
    </row>
    <row r="59" spans="1:5" ht="15">
      <c r="A59" s="9">
        <f t="shared" si="3"/>
        <v>52</v>
      </c>
      <c r="B59" s="22" t="str">
        <f>"Features: "&amp;E59</f>
        <v>Features: trim features</v>
      </c>
      <c r="C59" s="15"/>
      <c r="D59" s="16"/>
      <c r="E59" s="18" t="s">
        <v>55</v>
      </c>
    </row>
    <row r="60" spans="1:5" ht="15">
      <c r="A60" s="9">
        <f t="shared" si="3"/>
        <v>53</v>
      </c>
      <c r="B60" s="22" t="s">
        <v>56</v>
      </c>
      <c r="C60" s="15"/>
      <c r="D60" s="16"/>
      <c r="E60" s="13"/>
    </row>
    <row r="61" spans="1:5" ht="15">
      <c r="A61" s="9">
        <f t="shared" si="3"/>
        <v>54</v>
      </c>
      <c r="B61" s="22" t="s">
        <v>57</v>
      </c>
      <c r="C61" s="15"/>
      <c r="D61" s="16"/>
      <c r="E61" s="13"/>
    </row>
    <row r="62" spans="1:5" ht="15">
      <c r="A62" s="9">
        <f t="shared" si="3"/>
        <v>55</v>
      </c>
      <c r="B62" s="22" t="s">
        <v>58</v>
      </c>
      <c r="C62" s="15"/>
      <c r="D62" s="16"/>
      <c r="E62" s="13"/>
    </row>
    <row r="63" spans="1:5" ht="15">
      <c r="A63" s="9">
        <f t="shared" si="3"/>
        <v>56</v>
      </c>
      <c r="B63" s="22" t="s">
        <v>59</v>
      </c>
      <c r="C63" s="15"/>
      <c r="D63" s="16"/>
      <c r="E63" s="13"/>
    </row>
    <row r="64" spans="1:5" ht="15">
      <c r="A64" s="9">
        <f t="shared" si="3"/>
        <v>57</v>
      </c>
      <c r="B64" s="22" t="s">
        <v>60</v>
      </c>
      <c r="C64" s="15"/>
      <c r="D64" s="16"/>
      <c r="E64" s="13"/>
    </row>
    <row r="65" spans="1:5" ht="15">
      <c r="A65" s="9">
        <f t="shared" si="3"/>
        <v>58</v>
      </c>
      <c r="B65" s="22" t="s">
        <v>61</v>
      </c>
      <c r="C65" s="15"/>
      <c r="D65" s="16"/>
      <c r="E65" s="13"/>
    </row>
    <row r="66" spans="1:5" ht="15">
      <c r="A66" s="9">
        <f t="shared" si="3"/>
        <v>59</v>
      </c>
      <c r="B66" s="22" t="str">
        <f>"Shutters "&amp;E66</f>
        <v>Shutters count &amp; material</v>
      </c>
      <c r="C66" s="15"/>
      <c r="D66" s="16"/>
      <c r="E66" s="18" t="s">
        <v>62</v>
      </c>
    </row>
    <row r="67" spans="1:5" ht="15">
      <c r="A67" s="9">
        <f t="shared" si="3"/>
        <v>60</v>
      </c>
      <c r="B67" s="22" t="str">
        <f>"Windows: "&amp;E67</f>
        <v>Windows: replace or repair, if replace type and count</v>
      </c>
      <c r="C67" s="23"/>
      <c r="D67" s="16"/>
      <c r="E67" s="18" t="s">
        <v>63</v>
      </c>
    </row>
    <row r="68" spans="1:5" ht="15">
      <c r="A68" s="9">
        <f t="shared" si="3"/>
        <v>61</v>
      </c>
      <c r="B68" s="22" t="str">
        <f>"Other: "&amp;E68</f>
        <v>Other: please describe</v>
      </c>
      <c r="C68" s="23"/>
      <c r="D68" s="16"/>
      <c r="E68" s="18" t="s">
        <v>10</v>
      </c>
    </row>
    <row r="69" spans="1:5" ht="15">
      <c r="A69" s="9">
        <f t="shared" si="3"/>
        <v>62</v>
      </c>
      <c r="B69" s="22" t="str">
        <f>"Other: "&amp;E69</f>
        <v>Other: please describe</v>
      </c>
      <c r="C69" s="23"/>
      <c r="D69" s="16"/>
      <c r="E69" s="18" t="s">
        <v>10</v>
      </c>
    </row>
    <row r="70" spans="1:5" ht="15">
      <c r="A70" s="1"/>
      <c r="B70" s="10" t="s">
        <v>64</v>
      </c>
      <c r="C70" s="11"/>
      <c r="D70" s="19"/>
      <c r="E70" s="13"/>
    </row>
    <row r="71" spans="1:5" ht="15">
      <c r="A71" s="9">
        <f>A69+1</f>
        <v>63</v>
      </c>
      <c r="B71" s="22" t="s">
        <v>65</v>
      </c>
      <c r="C71" s="15"/>
      <c r="D71" s="16"/>
      <c r="E71" s="13"/>
    </row>
    <row r="72" spans="1:5" ht="15">
      <c r="A72" s="9">
        <f>A71+1</f>
        <v>64</v>
      </c>
      <c r="B72" s="17" t="str">
        <f>"Interior Stairs: "&amp;E72</f>
        <v>Interior Stairs: type and riser count</v>
      </c>
      <c r="C72" s="15"/>
      <c r="D72" s="16"/>
      <c r="E72" s="18" t="s">
        <v>66</v>
      </c>
    </row>
    <row r="73" spans="1:5" ht="15">
      <c r="A73" s="9">
        <f t="shared" ref="A73:A114" si="4">A72+1</f>
        <v>65</v>
      </c>
      <c r="B73" s="17" t="str">
        <f>"Railings: "&amp;E73</f>
        <v>Railings: type</v>
      </c>
      <c r="C73" s="15"/>
      <c r="D73" s="16"/>
      <c r="E73" s="18" t="s">
        <v>67</v>
      </c>
    </row>
    <row r="74" spans="1:5" ht="15">
      <c r="A74" s="9">
        <f t="shared" si="4"/>
        <v>66</v>
      </c>
      <c r="B74" s="21" t="s">
        <v>68</v>
      </c>
      <c r="C74" s="15"/>
      <c r="D74" s="16"/>
      <c r="E74" s="13"/>
    </row>
    <row r="75" spans="1:5" ht="15">
      <c r="A75" s="9">
        <f t="shared" si="4"/>
        <v>67</v>
      </c>
      <c r="B75" s="22" t="str">
        <f>"Doors - "&amp;E75</f>
        <v>Doors - type and count</v>
      </c>
      <c r="C75" s="15"/>
      <c r="D75" s="16"/>
      <c r="E75" s="25" t="s">
        <v>69</v>
      </c>
    </row>
    <row r="76" spans="1:5" ht="15">
      <c r="A76" s="9">
        <f t="shared" si="4"/>
        <v>68</v>
      </c>
      <c r="B76" s="22" t="s">
        <v>70</v>
      </c>
      <c r="C76" s="15"/>
      <c r="D76" s="16"/>
      <c r="E76" s="13"/>
    </row>
    <row r="77" spans="1:5" ht="15">
      <c r="A77" s="9">
        <f t="shared" si="4"/>
        <v>69</v>
      </c>
      <c r="B77" s="22" t="str">
        <f>"Trim:  "&amp;E77</f>
        <v>Trim:  linear feet &amp; type</v>
      </c>
      <c r="C77" s="15"/>
      <c r="D77" s="16"/>
      <c r="E77" s="18" t="s">
        <v>71</v>
      </c>
    </row>
    <row r="78" spans="1:5" ht="15">
      <c r="A78" s="9">
        <f t="shared" si="4"/>
        <v>70</v>
      </c>
      <c r="B78" s="22" t="str">
        <f>"Carpet: "&amp;E78</f>
        <v>Carpet: square yards</v>
      </c>
      <c r="C78" s="15"/>
      <c r="D78" s="16"/>
      <c r="E78" s="18" t="s">
        <v>72</v>
      </c>
    </row>
    <row r="79" spans="1:5" ht="15">
      <c r="A79" s="9">
        <f t="shared" si="4"/>
        <v>71</v>
      </c>
      <c r="B79" s="22" t="str">
        <f>"Vinyl: "&amp;E79</f>
        <v>Vinyl: square feet</v>
      </c>
      <c r="C79" s="15"/>
      <c r="D79" s="16"/>
      <c r="E79" s="18" t="s">
        <v>73</v>
      </c>
    </row>
    <row r="80" spans="1:5" ht="15">
      <c r="A80" s="9">
        <f t="shared" si="4"/>
        <v>72</v>
      </c>
      <c r="B80" s="22" t="str">
        <f>"Cermic: "&amp;E80</f>
        <v>Cermic: square feet</v>
      </c>
      <c r="C80" s="15"/>
      <c r="D80" s="16"/>
      <c r="E80" s="18" t="s">
        <v>73</v>
      </c>
    </row>
    <row r="81" spans="1:5" ht="15">
      <c r="A81" s="9">
        <f t="shared" si="4"/>
        <v>73</v>
      </c>
      <c r="B81" s="24" t="str">
        <f>"Marble: "&amp;E81</f>
        <v>Marble: square feet</v>
      </c>
      <c r="C81" s="15"/>
      <c r="D81" s="16"/>
      <c r="E81" s="18" t="s">
        <v>73</v>
      </c>
    </row>
    <row r="82" spans="1:5" ht="15">
      <c r="A82" s="9">
        <f t="shared" si="4"/>
        <v>74</v>
      </c>
      <c r="B82" s="22" t="str">
        <f>"Harwood: "&amp;E82</f>
        <v>Harwood: square feet</v>
      </c>
      <c r="C82" s="15"/>
      <c r="D82" s="16"/>
      <c r="E82" s="18" t="s">
        <v>73</v>
      </c>
    </row>
    <row r="83" spans="1:5" ht="15">
      <c r="A83" s="9">
        <f t="shared" si="4"/>
        <v>75</v>
      </c>
      <c r="B83" s="22" t="s">
        <v>74</v>
      </c>
      <c r="C83" s="15"/>
      <c r="D83" s="16"/>
      <c r="E83" s="13"/>
    </row>
    <row r="84" spans="1:5" ht="15">
      <c r="A84" s="9">
        <f t="shared" si="4"/>
        <v>76</v>
      </c>
      <c r="B84" s="24" t="str">
        <f>"Hot Water Heater: "&amp;E84</f>
        <v>Hot Water Heater: type</v>
      </c>
      <c r="C84" s="15"/>
      <c r="D84" s="16"/>
      <c r="E84" s="18" t="s">
        <v>67</v>
      </c>
    </row>
    <row r="85" spans="1:5" ht="15">
      <c r="A85" s="9">
        <f t="shared" si="4"/>
        <v>77</v>
      </c>
      <c r="B85" s="22" t="str">
        <f>"Smoke Detectors: "&amp;E85</f>
        <v>Smoke Detectors: enter count here</v>
      </c>
      <c r="C85" s="15"/>
      <c r="D85" s="16"/>
      <c r="E85" s="18" t="s">
        <v>75</v>
      </c>
    </row>
    <row r="86" spans="1:5" ht="15">
      <c r="A86" s="9">
        <f t="shared" si="4"/>
        <v>78</v>
      </c>
      <c r="B86" s="26" t="str">
        <f>"Carbon Monoxide Detectors: "&amp;E86</f>
        <v>Carbon Monoxide Detectors: enter count here</v>
      </c>
      <c r="C86" s="15"/>
      <c r="D86" s="16"/>
      <c r="E86" s="18" t="s">
        <v>75</v>
      </c>
    </row>
    <row r="87" spans="1:5" ht="15">
      <c r="A87" s="9">
        <f t="shared" si="4"/>
        <v>79</v>
      </c>
      <c r="B87" s="22" t="s">
        <v>76</v>
      </c>
      <c r="C87" s="15"/>
      <c r="D87" s="16"/>
      <c r="E87" s="13"/>
    </row>
    <row r="88" spans="1:5" ht="15">
      <c r="A88" s="9">
        <f t="shared" si="4"/>
        <v>80</v>
      </c>
      <c r="B88" s="24" t="s">
        <v>77</v>
      </c>
      <c r="C88" s="15"/>
      <c r="D88" s="16"/>
      <c r="E88" s="13"/>
    </row>
    <row r="89" spans="1:5" ht="15">
      <c r="A89" s="9">
        <f t="shared" si="4"/>
        <v>81</v>
      </c>
      <c r="B89" s="24" t="s">
        <v>78</v>
      </c>
      <c r="C89" s="15"/>
      <c r="D89" s="16"/>
      <c r="E89" s="13"/>
    </row>
    <row r="90" spans="1:5" ht="15">
      <c r="A90" s="9">
        <f t="shared" si="4"/>
        <v>82</v>
      </c>
      <c r="B90" s="22" t="s">
        <v>79</v>
      </c>
      <c r="C90" s="15"/>
      <c r="D90" s="16"/>
      <c r="E90" s="13"/>
    </row>
    <row r="91" spans="1:5" ht="15">
      <c r="A91" s="9">
        <f t="shared" si="4"/>
        <v>83</v>
      </c>
      <c r="B91" s="22" t="str">
        <f>"Light Fixtures: "&amp;E91</f>
        <v>Light Fixtures: count</v>
      </c>
      <c r="C91" s="15"/>
      <c r="D91" s="16"/>
      <c r="E91" s="18" t="s">
        <v>80</v>
      </c>
    </row>
    <row r="92" spans="1:5" ht="15">
      <c r="A92" s="9">
        <f t="shared" si="4"/>
        <v>84</v>
      </c>
      <c r="B92" s="22" t="str">
        <f>"Drywall - "&amp;E92</f>
        <v>Drywall - sheets</v>
      </c>
      <c r="C92" s="15"/>
      <c r="D92" s="16"/>
      <c r="E92" s="25" t="s">
        <v>81</v>
      </c>
    </row>
    <row r="93" spans="1:5" ht="15">
      <c r="A93" s="9">
        <f t="shared" si="4"/>
        <v>85</v>
      </c>
      <c r="B93" s="24" t="s">
        <v>82</v>
      </c>
      <c r="C93" s="15"/>
      <c r="D93" s="16"/>
      <c r="E93" s="13"/>
    </row>
    <row r="94" spans="1:5" ht="15">
      <c r="A94" s="9">
        <f t="shared" si="4"/>
        <v>86</v>
      </c>
      <c r="B94" s="22" t="s">
        <v>83</v>
      </c>
      <c r="C94" s="15"/>
      <c r="D94" s="16"/>
      <c r="E94" s="13"/>
    </row>
    <row r="95" spans="1:5" ht="15">
      <c r="A95" s="9">
        <f t="shared" si="4"/>
        <v>87</v>
      </c>
      <c r="B95" s="24" t="str">
        <f>"Electrical - Rough: "&amp;E95</f>
        <v>Electrical - Rough: scope</v>
      </c>
      <c r="C95" s="15"/>
      <c r="D95" s="16"/>
      <c r="E95" s="18" t="s">
        <v>84</v>
      </c>
    </row>
    <row r="96" spans="1:5" ht="15">
      <c r="A96" s="9">
        <f t="shared" si="4"/>
        <v>88</v>
      </c>
      <c r="B96" s="22" t="str">
        <f>"Electrical - Finish: "&amp;E96</f>
        <v>Electrical - Finish: scope</v>
      </c>
      <c r="C96" s="15"/>
      <c r="D96" s="16"/>
      <c r="E96" s="18" t="s">
        <v>84</v>
      </c>
    </row>
    <row r="97" spans="1:5" ht="15">
      <c r="A97" s="9">
        <f t="shared" si="4"/>
        <v>89</v>
      </c>
      <c r="B97" s="24" t="str">
        <f>"Electrical - outlets: "&amp;E97</f>
        <v>Electrical - outlets: count</v>
      </c>
      <c r="C97" s="15"/>
      <c r="D97" s="16"/>
      <c r="E97" s="18" t="s">
        <v>80</v>
      </c>
    </row>
    <row r="98" spans="1:5" ht="15">
      <c r="A98" s="9">
        <f t="shared" si="4"/>
        <v>90</v>
      </c>
      <c r="B98" s="24" t="str">
        <f>"Electrical - switches: "&amp;E98</f>
        <v>Electrical - switches: count</v>
      </c>
      <c r="C98" s="15"/>
      <c r="D98" s="16"/>
      <c r="E98" s="18" t="s">
        <v>80</v>
      </c>
    </row>
    <row r="99" spans="1:5" ht="15">
      <c r="A99" s="9">
        <f t="shared" si="4"/>
        <v>91</v>
      </c>
      <c r="B99" s="24" t="str">
        <f>"Electrical - can lights: "&amp;E99</f>
        <v>Electrical - can lights: count &amp; new or replace</v>
      </c>
      <c r="C99" s="15"/>
      <c r="D99" s="16"/>
      <c r="E99" s="18" t="s">
        <v>85</v>
      </c>
    </row>
    <row r="100" spans="1:5" ht="15">
      <c r="A100" s="9">
        <f t="shared" si="4"/>
        <v>92</v>
      </c>
      <c r="B100" s="24" t="s">
        <v>86</v>
      </c>
      <c r="C100" s="15"/>
      <c r="D100" s="16"/>
      <c r="E100" s="13"/>
    </row>
    <row r="101" spans="1:5" ht="15">
      <c r="A101" s="9">
        <f t="shared" si="4"/>
        <v>93</v>
      </c>
      <c r="B101" s="24" t="s">
        <v>87</v>
      </c>
      <c r="C101" s="15"/>
      <c r="D101" s="16"/>
      <c r="E101" s="13"/>
    </row>
    <row r="102" spans="1:5" ht="15">
      <c r="A102" s="9">
        <f t="shared" si="4"/>
        <v>94</v>
      </c>
      <c r="B102" s="24" t="s">
        <v>88</v>
      </c>
      <c r="C102" s="15"/>
      <c r="D102" s="16"/>
      <c r="E102" s="13"/>
    </row>
    <row r="103" spans="1:5" ht="15">
      <c r="A103" s="9">
        <f t="shared" si="4"/>
        <v>95</v>
      </c>
      <c r="B103" s="24" t="str">
        <f>"Fireplace: "&amp;E103</f>
        <v>Fireplace: count</v>
      </c>
      <c r="C103" s="15"/>
      <c r="D103" s="16"/>
      <c r="E103" s="18" t="s">
        <v>80</v>
      </c>
    </row>
    <row r="104" spans="1:5" ht="15">
      <c r="A104" s="9">
        <f t="shared" si="4"/>
        <v>96</v>
      </c>
      <c r="B104" s="22" t="s">
        <v>89</v>
      </c>
      <c r="C104" s="15"/>
      <c r="D104" s="16"/>
      <c r="E104" s="13"/>
    </row>
    <row r="105" spans="1:5" ht="15">
      <c r="A105" s="9">
        <f t="shared" si="4"/>
        <v>97</v>
      </c>
      <c r="B105" s="22" t="str">
        <f>"Plumbing System (type if replacing) - "&amp;E105</f>
        <v>Plumbing System (type if replacing) - type</v>
      </c>
      <c r="C105" s="15"/>
      <c r="D105" s="16"/>
      <c r="E105" s="25" t="s">
        <v>67</v>
      </c>
    </row>
    <row r="106" spans="1:5" ht="15">
      <c r="A106" s="9">
        <f t="shared" si="4"/>
        <v>98</v>
      </c>
      <c r="B106" s="22" t="s">
        <v>90</v>
      </c>
      <c r="C106" s="15"/>
      <c r="D106" s="16"/>
      <c r="E106" s="13"/>
    </row>
    <row r="107" spans="1:5" ht="15">
      <c r="A107" s="9">
        <f t="shared" si="4"/>
        <v>99</v>
      </c>
      <c r="B107" s="22" t="str">
        <f>"Sump Pump: "&amp;E107</f>
        <v>Sump Pump: enter replace or repair and count</v>
      </c>
      <c r="C107" s="15"/>
      <c r="D107" s="16"/>
      <c r="E107" s="18" t="s">
        <v>91</v>
      </c>
    </row>
    <row r="108" spans="1:5" ht="15">
      <c r="A108" s="9">
        <f t="shared" si="4"/>
        <v>100</v>
      </c>
      <c r="B108" s="24" t="str">
        <f>"Insulation: "&amp;E108</f>
        <v>Insulation: type &amp; amount</v>
      </c>
      <c r="C108" s="15"/>
      <c r="D108" s="16"/>
      <c r="E108" s="18" t="s">
        <v>92</v>
      </c>
    </row>
    <row r="109" spans="1:5" ht="15">
      <c r="A109" s="9">
        <f t="shared" si="4"/>
        <v>101</v>
      </c>
      <c r="B109" s="24" t="str">
        <f>"HVAC Install - Rough: "&amp;E109</f>
        <v>HVAC Install - Rough: scope</v>
      </c>
      <c r="C109" s="15"/>
      <c r="D109" s="16"/>
      <c r="E109" s="18" t="s">
        <v>84</v>
      </c>
    </row>
    <row r="110" spans="1:5" ht="15">
      <c r="A110" s="9">
        <f t="shared" si="4"/>
        <v>102</v>
      </c>
      <c r="B110" s="22" t="s">
        <v>93</v>
      </c>
      <c r="C110" s="15"/>
      <c r="D110" s="16"/>
      <c r="E110" s="13"/>
    </row>
    <row r="111" spans="1:5" ht="15">
      <c r="A111" s="9">
        <f t="shared" si="4"/>
        <v>103</v>
      </c>
      <c r="B111" s="22" t="str">
        <f>"HVAC - 220 volt: "&amp;E111</f>
        <v>HVAC - 220 volt: enter count here</v>
      </c>
      <c r="C111" s="23"/>
      <c r="D111" s="16"/>
      <c r="E111" s="18" t="s">
        <v>75</v>
      </c>
    </row>
    <row r="112" spans="1:5" ht="15">
      <c r="A112" s="9">
        <f t="shared" si="4"/>
        <v>104</v>
      </c>
      <c r="B112" s="22" t="str">
        <f>"Other: "&amp;E112</f>
        <v>Other: please describe</v>
      </c>
      <c r="C112" s="23"/>
      <c r="D112" s="16"/>
      <c r="E112" s="18" t="s">
        <v>10</v>
      </c>
    </row>
    <row r="113" spans="1:5" ht="15">
      <c r="A113" s="9">
        <f t="shared" si="4"/>
        <v>105</v>
      </c>
      <c r="B113" s="22" t="str">
        <f>"Other: "&amp;E113</f>
        <v>Other: please describe</v>
      </c>
      <c r="C113" s="23"/>
      <c r="D113" s="16"/>
      <c r="E113" s="18" t="s">
        <v>10</v>
      </c>
    </row>
    <row r="114" spans="1:5" ht="15">
      <c r="A114" s="9">
        <f t="shared" si="4"/>
        <v>106</v>
      </c>
      <c r="B114" s="22" t="str">
        <f>"Radiant Heating: "&amp;E114</f>
        <v>Radiant Heating: linear feet</v>
      </c>
      <c r="C114" s="23"/>
      <c r="D114" s="16"/>
      <c r="E114" s="18" t="s">
        <v>94</v>
      </c>
    </row>
    <row r="115" spans="1:5" ht="15">
      <c r="A115" s="1"/>
      <c r="B115" s="22" t="s">
        <v>95</v>
      </c>
      <c r="C115" s="15"/>
      <c r="D115" s="16"/>
      <c r="E115" s="13"/>
    </row>
    <row r="116" spans="1:5" ht="15">
      <c r="A116" s="9">
        <f>A114+1</f>
        <v>107</v>
      </c>
      <c r="B116" s="27" t="s">
        <v>96</v>
      </c>
      <c r="C116" s="11"/>
      <c r="D116" s="19"/>
      <c r="E116" s="13"/>
    </row>
    <row r="117" spans="1:5" ht="15">
      <c r="A117" s="9">
        <f>A116+1</f>
        <v>108</v>
      </c>
      <c r="B117" s="22" t="s">
        <v>97</v>
      </c>
      <c r="C117" s="23"/>
      <c r="D117" s="16"/>
      <c r="E117" s="13"/>
    </row>
    <row r="118" spans="1:5" ht="15">
      <c r="A118" s="9">
        <f t="shared" ref="A118:A130" si="5">A117+1</f>
        <v>109</v>
      </c>
      <c r="B118" s="22" t="s">
        <v>98</v>
      </c>
      <c r="C118" s="23"/>
      <c r="D118" s="16"/>
      <c r="E118" s="13"/>
    </row>
    <row r="119" spans="1:5" ht="15">
      <c r="A119" s="9">
        <f t="shared" si="5"/>
        <v>110</v>
      </c>
      <c r="B119" s="24" t="str">
        <f>"Refridgerator: "&amp;E119</f>
        <v>Refridgerator: make and model (just style is acceptable if not selected)</v>
      </c>
      <c r="C119" s="23"/>
      <c r="D119" s="16"/>
      <c r="E119" s="18" t="s">
        <v>99</v>
      </c>
    </row>
    <row r="120" spans="1:5" ht="15">
      <c r="A120" s="9">
        <f t="shared" si="5"/>
        <v>111</v>
      </c>
      <c r="B120" s="24" t="str">
        <f>"dishwasher: "&amp;E120</f>
        <v>dishwasher: make and model (just style is acceptable if not selected)</v>
      </c>
      <c r="C120" s="23"/>
      <c r="D120" s="16"/>
      <c r="E120" s="18" t="s">
        <v>99</v>
      </c>
    </row>
    <row r="121" spans="1:5" ht="15">
      <c r="A121" s="9">
        <f t="shared" si="5"/>
        <v>112</v>
      </c>
      <c r="B121" s="24" t="str">
        <f>"microwave: "&amp;E121</f>
        <v>microwave: make and model (just style is acceptable if not selected)</v>
      </c>
      <c r="C121" s="23"/>
      <c r="D121" s="16"/>
      <c r="E121" s="18" t="s">
        <v>99</v>
      </c>
    </row>
    <row r="122" spans="1:5" ht="15">
      <c r="A122" s="9">
        <f t="shared" si="5"/>
        <v>113</v>
      </c>
      <c r="B122" s="24" t="str">
        <f>"stove: "&amp;E122</f>
        <v>stove: make and model (just style is acceptable if not selected)</v>
      </c>
      <c r="C122" s="23"/>
      <c r="D122" s="16"/>
      <c r="E122" s="18" t="s">
        <v>99</v>
      </c>
    </row>
    <row r="123" spans="1:5" ht="15">
      <c r="A123" s="9">
        <f t="shared" si="5"/>
        <v>114</v>
      </c>
      <c r="B123" s="24" t="str">
        <f>"trash compactor: "&amp;E123</f>
        <v>trash compactor: make and model (just style is acceptable if not selected)</v>
      </c>
      <c r="C123" s="23"/>
      <c r="D123" s="16"/>
      <c r="E123" s="18" t="s">
        <v>99</v>
      </c>
    </row>
    <row r="124" spans="1:5" ht="15">
      <c r="A124" s="9">
        <f t="shared" si="5"/>
        <v>115</v>
      </c>
      <c r="B124" s="24" t="str">
        <f>"garbage disposal: "&amp;E124</f>
        <v>garbage disposal: hp</v>
      </c>
      <c r="C124" s="23"/>
      <c r="D124" s="16"/>
      <c r="E124" s="18" t="s">
        <v>100</v>
      </c>
    </row>
    <row r="125" spans="1:5" ht="15">
      <c r="A125" s="9">
        <f t="shared" si="5"/>
        <v>116</v>
      </c>
      <c r="B125" s="24" t="str">
        <f>"other appliances: "&amp;E125</f>
        <v>other appliances: please describe</v>
      </c>
      <c r="C125" s="23"/>
      <c r="D125" s="16"/>
      <c r="E125" s="18" t="s">
        <v>10</v>
      </c>
    </row>
    <row r="126" spans="1:5" ht="15">
      <c r="A126" s="9">
        <f t="shared" si="5"/>
        <v>117</v>
      </c>
      <c r="B126" s="22" t="str">
        <f>"Cabinets: "&amp;E126</f>
        <v>Cabinets: linear feet &amp; grade (low, middle, high)</v>
      </c>
      <c r="C126" s="23"/>
      <c r="D126" s="16"/>
      <c r="E126" s="18" t="s">
        <v>101</v>
      </c>
    </row>
    <row r="127" spans="1:5" ht="15">
      <c r="A127" s="9">
        <f t="shared" si="5"/>
        <v>118</v>
      </c>
      <c r="B127" s="22" t="str">
        <f>"Counters: "&amp;E127</f>
        <v>Counters: linear feet &amp; type</v>
      </c>
      <c r="C127" s="23"/>
      <c r="D127" s="16"/>
      <c r="E127" s="18" t="s">
        <v>71</v>
      </c>
    </row>
    <row r="128" spans="1:5" ht="15">
      <c r="A128" s="9">
        <f t="shared" si="5"/>
        <v>119</v>
      </c>
      <c r="B128" s="22" t="s">
        <v>102</v>
      </c>
      <c r="C128" s="23"/>
      <c r="D128" s="16"/>
      <c r="E128" s="13"/>
    </row>
    <row r="129" spans="1:5" ht="15">
      <c r="A129" s="9">
        <f t="shared" si="5"/>
        <v>120</v>
      </c>
      <c r="B129" s="22" t="str">
        <f>"Floors: "&amp;E129</f>
        <v>Floors: type &amp; squre footage</v>
      </c>
      <c r="C129" s="23"/>
      <c r="D129" s="16"/>
      <c r="E129" s="18" t="s">
        <v>103</v>
      </c>
    </row>
    <row r="130" spans="1:5" ht="15">
      <c r="A130" s="9">
        <f t="shared" si="5"/>
        <v>121</v>
      </c>
      <c r="B130" s="22" t="str">
        <f>"Other: "&amp;E130</f>
        <v>Other: please describe</v>
      </c>
      <c r="C130" s="23"/>
      <c r="D130" s="16"/>
      <c r="E130" s="18" t="s">
        <v>10</v>
      </c>
    </row>
    <row r="131" spans="1:5" ht="15">
      <c r="A131" s="1"/>
      <c r="B131" s="22" t="str">
        <f>"Other: "&amp;E131</f>
        <v>Other: please describe</v>
      </c>
      <c r="C131" s="23"/>
      <c r="D131" s="16"/>
      <c r="E131" s="18" t="s">
        <v>10</v>
      </c>
    </row>
    <row r="132" spans="1:5" ht="15">
      <c r="A132" s="9">
        <f>A130+1</f>
        <v>122</v>
      </c>
      <c r="B132" s="27" t="s">
        <v>104</v>
      </c>
      <c r="C132" s="11"/>
      <c r="D132" s="19"/>
      <c r="E132" s="13"/>
    </row>
    <row r="133" spans="1:5" ht="15">
      <c r="A133" s="9">
        <f>A132+1</f>
        <v>123</v>
      </c>
      <c r="B133" s="22" t="s">
        <v>105</v>
      </c>
      <c r="C133" s="23"/>
      <c r="D133" s="16"/>
      <c r="E133" s="13"/>
    </row>
    <row r="134" spans="1:5" ht="15">
      <c r="A134" s="9">
        <f t="shared" ref="A134:A173" si="6">A133+1</f>
        <v>124</v>
      </c>
      <c r="B134" s="22" t="s">
        <v>106</v>
      </c>
      <c r="C134" s="23"/>
      <c r="D134" s="16"/>
      <c r="E134" s="13"/>
    </row>
    <row r="135" spans="1:5" ht="15">
      <c r="A135" s="9">
        <f t="shared" si="6"/>
        <v>125</v>
      </c>
      <c r="B135" s="22" t="s">
        <v>107</v>
      </c>
      <c r="C135" s="23"/>
      <c r="D135" s="16"/>
      <c r="E135" s="13"/>
    </row>
    <row r="136" spans="1:5" ht="15">
      <c r="A136" s="9">
        <f t="shared" si="6"/>
        <v>126</v>
      </c>
      <c r="B136" s="22" t="s">
        <v>108</v>
      </c>
      <c r="C136" s="23"/>
      <c r="D136" s="16"/>
      <c r="E136" s="13"/>
    </row>
    <row r="137" spans="1:5" ht="15">
      <c r="A137" s="9">
        <f t="shared" si="6"/>
        <v>127</v>
      </c>
      <c r="B137" s="22" t="str">
        <f>"Floors - "&amp;E137</f>
        <v>Floors - type &amp; square footage</v>
      </c>
      <c r="C137" s="23"/>
      <c r="D137" s="16"/>
      <c r="E137" s="18" t="s">
        <v>109</v>
      </c>
    </row>
    <row r="138" spans="1:5" ht="15">
      <c r="A138" s="9">
        <f t="shared" si="6"/>
        <v>128</v>
      </c>
      <c r="B138" s="22" t="str">
        <f>"Other: "&amp;E138</f>
        <v>Other: please describe</v>
      </c>
      <c r="C138" s="23"/>
      <c r="D138" s="16"/>
      <c r="E138" s="18" t="s">
        <v>10</v>
      </c>
    </row>
    <row r="139" spans="1:5" ht="15">
      <c r="A139" s="9">
        <f t="shared" si="6"/>
        <v>129</v>
      </c>
      <c r="B139" s="22" t="str">
        <f>"Other: "&amp;E139</f>
        <v>Other: please describe</v>
      </c>
      <c r="C139" s="28"/>
      <c r="D139" s="16"/>
      <c r="E139" s="18" t="s">
        <v>10</v>
      </c>
    </row>
    <row r="140" spans="1:5" ht="15">
      <c r="A140" s="9">
        <f t="shared" si="6"/>
        <v>130</v>
      </c>
      <c r="B140" s="27" t="s">
        <v>110</v>
      </c>
      <c r="C140" s="11"/>
      <c r="D140" s="19"/>
      <c r="E140" s="13"/>
    </row>
    <row r="141" spans="1:5" ht="15">
      <c r="A141" s="9">
        <f t="shared" si="6"/>
        <v>131</v>
      </c>
      <c r="B141" s="22" t="s">
        <v>105</v>
      </c>
      <c r="C141" s="23"/>
      <c r="D141" s="16"/>
      <c r="E141" s="13"/>
    </row>
    <row r="142" spans="1:5" ht="15">
      <c r="A142" s="9">
        <f t="shared" si="6"/>
        <v>132</v>
      </c>
      <c r="B142" s="22" t="s">
        <v>106</v>
      </c>
      <c r="C142" s="23"/>
      <c r="D142" s="16"/>
      <c r="E142" s="13"/>
    </row>
    <row r="143" spans="1:5" ht="15">
      <c r="A143" s="9">
        <f t="shared" si="6"/>
        <v>133</v>
      </c>
      <c r="B143" s="22" t="s">
        <v>107</v>
      </c>
      <c r="C143" s="23"/>
      <c r="D143" s="16"/>
      <c r="E143" s="13"/>
    </row>
    <row r="144" spans="1:5" ht="15">
      <c r="A144" s="9">
        <f t="shared" si="6"/>
        <v>134</v>
      </c>
      <c r="B144" s="22" t="s">
        <v>108</v>
      </c>
      <c r="C144" s="23"/>
      <c r="D144" s="16"/>
      <c r="E144" s="13"/>
    </row>
    <row r="145" spans="1:5" ht="15">
      <c r="A145" s="9">
        <f t="shared" si="6"/>
        <v>135</v>
      </c>
      <c r="B145" s="22" t="str">
        <f>"Floors - "&amp;E145</f>
        <v>Floors - type &amp; square footage</v>
      </c>
      <c r="C145" s="23"/>
      <c r="D145" s="16"/>
      <c r="E145" s="18" t="s">
        <v>109</v>
      </c>
    </row>
    <row r="146" spans="1:5" ht="15">
      <c r="A146" s="9">
        <f t="shared" si="6"/>
        <v>136</v>
      </c>
      <c r="B146" s="22" t="str">
        <f>"Other: "&amp;E146</f>
        <v>Other: please describe</v>
      </c>
      <c r="C146" s="23"/>
      <c r="D146" s="16"/>
      <c r="E146" s="18" t="s">
        <v>10</v>
      </c>
    </row>
    <row r="147" spans="1:5" ht="15">
      <c r="A147" s="9"/>
      <c r="B147" s="22" t="str">
        <f>"Other: "&amp;E147</f>
        <v>Other: please describe</v>
      </c>
      <c r="C147" s="28"/>
      <c r="D147" s="16"/>
      <c r="E147" s="18" t="s">
        <v>10</v>
      </c>
    </row>
    <row r="148" spans="1:5" ht="15">
      <c r="A148" s="9">
        <f>A146+1</f>
        <v>137</v>
      </c>
      <c r="B148" s="27" t="s">
        <v>111</v>
      </c>
      <c r="C148" s="11"/>
      <c r="D148" s="19"/>
      <c r="E148" s="13"/>
    </row>
    <row r="149" spans="1:5" ht="15">
      <c r="A149" s="9">
        <f t="shared" si="6"/>
        <v>138</v>
      </c>
      <c r="B149" s="22" t="s">
        <v>105</v>
      </c>
      <c r="C149" s="15"/>
      <c r="D149" s="16"/>
      <c r="E149" s="13"/>
    </row>
    <row r="150" spans="1:5" ht="15">
      <c r="A150" s="9">
        <f t="shared" si="6"/>
        <v>139</v>
      </c>
      <c r="B150" s="22" t="s">
        <v>106</v>
      </c>
      <c r="C150" s="15"/>
      <c r="D150" s="16"/>
      <c r="E150" s="13"/>
    </row>
    <row r="151" spans="1:5" ht="15">
      <c r="A151" s="9">
        <f t="shared" si="6"/>
        <v>140</v>
      </c>
      <c r="B151" s="22" t="s">
        <v>107</v>
      </c>
      <c r="C151" s="15"/>
      <c r="D151" s="16"/>
      <c r="E151" s="13"/>
    </row>
    <row r="152" spans="1:5" ht="15">
      <c r="A152" s="9">
        <f t="shared" si="6"/>
        <v>141</v>
      </c>
      <c r="B152" s="22" t="s">
        <v>108</v>
      </c>
      <c r="C152" s="15"/>
      <c r="D152" s="16"/>
      <c r="E152" s="13"/>
    </row>
    <row r="153" spans="1:5" ht="15">
      <c r="A153" s="9">
        <f t="shared" si="6"/>
        <v>142</v>
      </c>
      <c r="B153" s="22" t="str">
        <f>"Floors: "&amp;E153</f>
        <v>Floors: type &amp; square footage</v>
      </c>
      <c r="C153" s="15"/>
      <c r="D153" s="16"/>
      <c r="E153" s="18" t="s">
        <v>109</v>
      </c>
    </row>
    <row r="154" spans="1:5" ht="15">
      <c r="A154" s="9">
        <f t="shared" si="6"/>
        <v>143</v>
      </c>
      <c r="B154" s="22" t="str">
        <f>+"Other: "&amp;E154</f>
        <v>Other: please describe</v>
      </c>
      <c r="C154" s="15"/>
      <c r="D154" s="16"/>
      <c r="E154" s="18" t="s">
        <v>10</v>
      </c>
    </row>
    <row r="155" spans="1:5" ht="15">
      <c r="A155" s="9"/>
      <c r="B155" s="22" t="str">
        <f>"Other: "&amp;E155</f>
        <v>Other: please describe</v>
      </c>
      <c r="C155" s="28"/>
      <c r="D155" s="16"/>
      <c r="E155" s="18" t="s">
        <v>10</v>
      </c>
    </row>
    <row r="156" spans="1:5" ht="15">
      <c r="A156" s="9">
        <f>A154+1</f>
        <v>144</v>
      </c>
      <c r="B156" s="29" t="s">
        <v>112</v>
      </c>
      <c r="C156" s="30"/>
      <c r="D156" s="19"/>
      <c r="E156" s="31"/>
    </row>
    <row r="157" spans="1:5" ht="15">
      <c r="A157" s="9">
        <f t="shared" si="6"/>
        <v>145</v>
      </c>
      <c r="B157" s="22" t="str">
        <f t="shared" ref="B157:B168" si="7">"Other: "&amp;E157</f>
        <v>Other: please describe</v>
      </c>
      <c r="C157" s="23"/>
      <c r="D157" s="16"/>
      <c r="E157" s="18" t="s">
        <v>10</v>
      </c>
    </row>
    <row r="158" spans="1:5" ht="15">
      <c r="A158" s="9">
        <f t="shared" si="6"/>
        <v>146</v>
      </c>
      <c r="B158" s="22" t="str">
        <f t="shared" si="7"/>
        <v>Other: please describe</v>
      </c>
      <c r="C158" s="23"/>
      <c r="D158" s="16"/>
      <c r="E158" s="18" t="s">
        <v>10</v>
      </c>
    </row>
    <row r="159" spans="1:5" ht="15">
      <c r="A159" s="9">
        <f t="shared" si="6"/>
        <v>147</v>
      </c>
      <c r="B159" s="22" t="str">
        <f t="shared" si="7"/>
        <v>Other: please describe</v>
      </c>
      <c r="C159" s="23"/>
      <c r="D159" s="16"/>
      <c r="E159" s="18" t="s">
        <v>10</v>
      </c>
    </row>
    <row r="160" spans="1:5" ht="15">
      <c r="A160" s="9">
        <f t="shared" si="6"/>
        <v>148</v>
      </c>
      <c r="B160" s="22" t="str">
        <f t="shared" si="7"/>
        <v>Other: please describe</v>
      </c>
      <c r="C160" s="23"/>
      <c r="D160" s="16"/>
      <c r="E160" s="18" t="s">
        <v>10</v>
      </c>
    </row>
    <row r="161" spans="1:5" ht="15">
      <c r="A161" s="9">
        <f t="shared" si="6"/>
        <v>149</v>
      </c>
      <c r="B161" s="22" t="str">
        <f t="shared" si="7"/>
        <v>Other: please describe</v>
      </c>
      <c r="C161" s="23"/>
      <c r="D161" s="16"/>
      <c r="E161" s="18" t="s">
        <v>10</v>
      </c>
    </row>
    <row r="162" spans="1:5" ht="15">
      <c r="A162" s="9">
        <f t="shared" si="6"/>
        <v>150</v>
      </c>
      <c r="B162" s="22" t="str">
        <f t="shared" si="7"/>
        <v>Other: please describe</v>
      </c>
      <c r="C162" s="23"/>
      <c r="D162" s="16"/>
      <c r="E162" s="18" t="s">
        <v>10</v>
      </c>
    </row>
    <row r="163" spans="1:5" ht="15">
      <c r="A163" s="9">
        <f t="shared" si="6"/>
        <v>151</v>
      </c>
      <c r="B163" s="22" t="str">
        <f t="shared" si="7"/>
        <v>Other: please describe</v>
      </c>
      <c r="C163" s="23"/>
      <c r="D163" s="16"/>
      <c r="E163" s="18" t="s">
        <v>10</v>
      </c>
    </row>
    <row r="164" spans="1:5" ht="15">
      <c r="A164" s="9">
        <f t="shared" si="6"/>
        <v>152</v>
      </c>
      <c r="B164" s="22" t="str">
        <f t="shared" si="7"/>
        <v>Other: please describe</v>
      </c>
      <c r="C164" s="23"/>
      <c r="D164" s="16"/>
      <c r="E164" s="18" t="s">
        <v>10</v>
      </c>
    </row>
    <row r="165" spans="1:5" ht="15">
      <c r="A165" s="9">
        <f t="shared" si="6"/>
        <v>153</v>
      </c>
      <c r="B165" s="22" t="str">
        <f t="shared" si="7"/>
        <v>Other: please describe</v>
      </c>
      <c r="C165" s="23"/>
      <c r="D165" s="16"/>
      <c r="E165" s="18" t="s">
        <v>10</v>
      </c>
    </row>
    <row r="166" spans="1:5" ht="15">
      <c r="A166" s="9">
        <f t="shared" si="6"/>
        <v>154</v>
      </c>
      <c r="B166" s="22" t="str">
        <f t="shared" si="7"/>
        <v>Other: please describe</v>
      </c>
      <c r="C166" s="23"/>
      <c r="D166" s="16"/>
      <c r="E166" s="18" t="s">
        <v>10</v>
      </c>
    </row>
    <row r="167" spans="1:5" ht="15">
      <c r="A167" s="9">
        <f t="shared" si="6"/>
        <v>155</v>
      </c>
      <c r="B167" s="22" t="str">
        <f t="shared" si="7"/>
        <v>Other: please describe</v>
      </c>
      <c r="C167" s="23"/>
      <c r="D167" s="16"/>
      <c r="E167" s="18" t="s">
        <v>10</v>
      </c>
    </row>
    <row r="168" spans="1:5" ht="15">
      <c r="A168" s="9">
        <f t="shared" si="6"/>
        <v>156</v>
      </c>
      <c r="B168" s="22" t="str">
        <f t="shared" si="7"/>
        <v>Other: please describe</v>
      </c>
      <c r="C168" s="28"/>
      <c r="D168" s="32"/>
      <c r="E168" s="18" t="s">
        <v>10</v>
      </c>
    </row>
    <row r="169" spans="1:5" ht="15">
      <c r="A169" s="9">
        <f t="shared" si="6"/>
        <v>157</v>
      </c>
      <c r="B169" s="29" t="s">
        <v>113</v>
      </c>
      <c r="C169" s="30"/>
      <c r="D169" s="19"/>
      <c r="E169" s="13"/>
    </row>
    <row r="170" spans="1:5" ht="15">
      <c r="A170" s="9">
        <f t="shared" si="6"/>
        <v>158</v>
      </c>
      <c r="B170" s="33" t="s">
        <v>114</v>
      </c>
      <c r="C170" s="23"/>
      <c r="D170" s="16"/>
      <c r="E170" s="13"/>
    </row>
    <row r="171" spans="1:5" ht="15">
      <c r="A171" s="9">
        <f t="shared" si="6"/>
        <v>159</v>
      </c>
      <c r="B171" s="33" t="s">
        <v>115</v>
      </c>
      <c r="C171" s="23"/>
      <c r="D171" s="16"/>
      <c r="E171" s="13"/>
    </row>
    <row r="172" spans="1:5" ht="15">
      <c r="A172" s="9">
        <f t="shared" si="6"/>
        <v>160</v>
      </c>
      <c r="B172" s="33" t="s">
        <v>116</v>
      </c>
      <c r="C172" s="23"/>
      <c r="D172" s="16"/>
      <c r="E172" s="13"/>
    </row>
    <row r="173" spans="1:5" ht="15">
      <c r="A173" s="9">
        <f t="shared" si="6"/>
        <v>161</v>
      </c>
      <c r="B173" s="33" t="s">
        <v>117</v>
      </c>
      <c r="C173" s="23"/>
      <c r="D173" s="16"/>
      <c r="E173" s="13"/>
    </row>
    <row r="174" spans="1:5" ht="15">
      <c r="A174" s="1"/>
      <c r="B174" s="29" t="s">
        <v>118</v>
      </c>
      <c r="C174" s="23"/>
      <c r="D174" s="34"/>
      <c r="E174" s="13"/>
    </row>
  </sheetData>
  <dataValidations count="4">
    <dataValidation type="list" allowBlank="1" showInputMessage="1" showErrorMessage="1" sqref="D117:D167 D4:D20 D37:D47 D22:D35 D53:D69 D49:D51 D169:D173 D71:D114">
      <formula1>"Select One, Draw 1, Draw 2, Draw 3, Draw 4, Draw 5, Draw 6, Draw 7, Draw Installment, Draw Reimbursement, Contingency"</formula1>
    </dataValidation>
    <dataValidation type="list" allowBlank="1" showInputMessage="1" showErrorMessage="1" sqref="D52 D21 D115:D116">
      <formula1>"Select One, Draw 1, Draw 2, Draw 3, Draw 4, Draw 5, Draw 6, Draw 7, Draw Installment, Draw Reimbursemen+$E$4, Contingency"</formula1>
    </dataValidation>
    <dataValidation type="list" allowBlank="1" showInputMessage="1" showErrorMessage="1" sqref="D174">
      <formula1>"Select One, Draw 1, Draw 2, Draw 3, Draw 4, Draw 5, Draw 6, Draw 7, Draw 8, Draw 9, Draw 10, Future Draw"</formula1>
    </dataValidation>
    <dataValidation type="list" allowBlank="1" showInputMessage="1" showErrorMessage="1" sqref="D3">
      <formula1>"Select One, Draw 1, Draw 2, Draw 3, Draw 4, Draw 5, Draw 6, Draw 7, Draw 8, Draw 9, Draw 10"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[1]Lookups!#REF!</xm:f>
          </x14:formula1>
          <xm:sqref>D36 D48 D70 D132 D140 D148 D156 D169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Meyers</dc:creator>
  <cp:lastModifiedBy>Mike Shapiro</cp:lastModifiedBy>
  <dcterms:created xsi:type="dcterms:W3CDTF">2018-07-02T16:09:02Z</dcterms:created>
  <dcterms:modified xsi:type="dcterms:W3CDTF">2019-05-14T13:47:11Z</dcterms:modified>
</cp:coreProperties>
</file>